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LAVBUH\1cv77\ЭКОНОМИСТ\ЗАКУПКИ\2022 г\18. Транспортное средство ноябрь 2022 г\"/>
    </mc:Choice>
  </mc:AlternateContent>
  <xr:revisionPtr revIDLastSave="0" documentId="13_ncr:1_{62F43F9E-6D24-4ADA-B835-D8BCC28F416F}" xr6:coauthVersionLast="45" xr6:coauthVersionMax="45" xr10:uidLastSave="{00000000-0000-0000-0000-000000000000}"/>
  <bookViews>
    <workbookView xWindow="75" yWindow="0" windowWidth="14580" windowHeight="16530" xr2:uid="{00000000-000D-0000-FFFF-FFFF00000000}"/>
  </bookViews>
  <sheets>
    <sheet name="цена контракта ГСМ февраль 22" sheetId="10" r:id="rId1"/>
    <sheet name="цена контракта моторное масло" sheetId="9" r:id="rId2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0" l="1"/>
  <c r="E30" i="10"/>
  <c r="E29" i="10"/>
  <c r="E28" i="10"/>
  <c r="E27" i="10"/>
  <c r="E25" i="10"/>
  <c r="H13" i="10"/>
  <c r="G13" i="10"/>
  <c r="F13" i="10"/>
  <c r="E13" i="10"/>
  <c r="E32" i="10" l="1"/>
  <c r="F13" i="9"/>
  <c r="I18" i="9"/>
  <c r="I19" i="9"/>
  <c r="H14" i="9"/>
  <c r="I14" i="9" s="1"/>
  <c r="E16" i="9"/>
  <c r="E17" i="9"/>
  <c r="H13" i="9" l="1"/>
  <c r="I13" i="9" s="1"/>
  <c r="F15" i="9"/>
  <c r="H15" i="9" s="1"/>
  <c r="I15" i="9" s="1"/>
  <c r="F16" i="9"/>
  <c r="H16" i="9" s="1"/>
  <c r="I16" i="9" s="1"/>
  <c r="F17" i="9"/>
  <c r="H17" i="9" s="1"/>
  <c r="I17" i="9" s="1"/>
  <c r="I28" i="9" l="1"/>
  <c r="H23" i="10" l="1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G14" i="10"/>
  <c r="H10" i="10"/>
  <c r="I10" i="10" s="1"/>
  <c r="H9" i="10"/>
  <c r="I9" i="10" s="1"/>
  <c r="H8" i="10"/>
  <c r="I8" i="10" s="1"/>
  <c r="H7" i="10"/>
  <c r="I7" i="10" s="1"/>
  <c r="G5" i="10"/>
  <c r="H5" i="10" s="1"/>
  <c r="I5" i="10" s="1"/>
  <c r="G4" i="10"/>
  <c r="H4" i="10" s="1"/>
  <c r="I4" i="10" s="1"/>
  <c r="I11" i="10" s="1"/>
  <c r="H27" i="9" l="1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G18" i="9"/>
  <c r="H10" i="9"/>
  <c r="I10" i="9" s="1"/>
  <c r="H9" i="9"/>
  <c r="I9" i="9" s="1"/>
  <c r="H8" i="9"/>
  <c r="I8" i="9" s="1"/>
  <c r="H7" i="9"/>
  <c r="I7" i="9" s="1"/>
  <c r="G5" i="9"/>
  <c r="G4" i="9"/>
  <c r="H4" i="9" l="1"/>
  <c r="I4" i="9" s="1"/>
  <c r="I11" i="9" s="1"/>
  <c r="H5" i="9"/>
  <c r="I5" i="9" s="1"/>
  <c r="I13" i="10" l="1"/>
  <c r="I24" i="10" s="1"/>
</calcChain>
</file>

<file path=xl/sharedStrings.xml><?xml version="1.0" encoding="utf-8"?>
<sst xmlns="http://schemas.openxmlformats.org/spreadsheetml/2006/main" count="98" uniqueCount="37">
  <si>
    <t>Количество</t>
  </si>
  <si>
    <t>шт.</t>
  </si>
  <si>
    <t xml:space="preserve">Ед. изм. </t>
  </si>
  <si>
    <t>Цена товара для определения макс.цены контракта</t>
  </si>
  <si>
    <t>Сумма, руб.</t>
  </si>
  <si>
    <t>литр</t>
  </si>
  <si>
    <t>Масло двухтактное</t>
  </si>
  <si>
    <t>Предложение №1</t>
  </si>
  <si>
    <t>Предложение №2</t>
  </si>
  <si>
    <t>Цена</t>
  </si>
  <si>
    <t xml:space="preserve">Наименование </t>
  </si>
  <si>
    <t>шинный</t>
  </si>
  <si>
    <t>трейдком</t>
  </si>
  <si>
    <t>паскаренко</t>
  </si>
  <si>
    <t>АЦ"Гараж"</t>
  </si>
  <si>
    <t>канел</t>
  </si>
  <si>
    <t>Масло моторное  5W 40 5 л.</t>
  </si>
  <si>
    <t>кан.</t>
  </si>
  <si>
    <t>Масло моторное  5W 40 4 л.</t>
  </si>
  <si>
    <t>Масло моторное М-10 ДМ 20 л</t>
  </si>
  <si>
    <t>боч.</t>
  </si>
  <si>
    <t>Масло моторное М-8 50 л</t>
  </si>
  <si>
    <t>Масло индустриальное И-40 А 205 л</t>
  </si>
  <si>
    <t>ИТОГО</t>
  </si>
  <si>
    <t>2.</t>
  </si>
  <si>
    <t xml:space="preserve">№ п/п </t>
  </si>
  <si>
    <t>Предложение №3</t>
  </si>
  <si>
    <r>
      <t>L-1520мм 13.6150.000</t>
    </r>
    <r>
      <rPr>
        <sz val="11"/>
        <color theme="1"/>
        <rFont val="Times New Roman"/>
        <family val="1"/>
        <charset val="204"/>
      </rPr>
      <t xml:space="preserve">  </t>
    </r>
  </si>
  <si>
    <t>Масло моторное М-10ДМ</t>
  </si>
  <si>
    <t>Масло моторное 2Т,сад/техн.</t>
  </si>
  <si>
    <t>Масло моторное М-8В</t>
  </si>
  <si>
    <t>Масло индустр.И-40А</t>
  </si>
  <si>
    <t xml:space="preserve">Масло моторное 5W40 </t>
  </si>
  <si>
    <t>Транспортное средство (пассажирский)</t>
  </si>
  <si>
    <t xml:space="preserve">Источник №1  </t>
  </si>
  <si>
    <t>Источник №2</t>
  </si>
  <si>
    <t>Источник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</si>
</sst>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="120" zoomScaleNormal="120" workbookViewId="0">
      <selection activeCell="B13" sqref="B13"/>
    </sheetView>
  </sheetViews>
  <sheetFormatPr defaultColWidth="12.140625" defaultRowHeight="31.5" customHeight="1" x14ac:dyDescent="0.25"/>
  <cols>
    <col min="1" max="1" width="8.42578125" style="5" customWidth="1"/>
    <col min="2" max="2" width="30.85546875" style="25" customWidth="1"/>
    <col min="3" max="3" width="7.7109375" style="13" customWidth="1"/>
    <col min="4" max="4" width="10.28515625" style="12" customWidth="1"/>
    <col min="5" max="5" width="11.42578125" style="12" customWidth="1"/>
    <col min="6" max="6" width="12.140625" style="3" customWidth="1"/>
    <col min="7" max="7" width="10.5703125" style="3" customWidth="1"/>
    <col min="8" max="8" width="15.28515625" style="12" customWidth="1"/>
    <col min="9" max="9" width="12.140625" style="12"/>
    <col min="10" max="16384" width="12.140625" style="5"/>
  </cols>
  <sheetData>
    <row r="1" spans="1:11" ht="25.5" customHeight="1" x14ac:dyDescent="0.25">
      <c r="A1" s="58" t="s">
        <v>25</v>
      </c>
      <c r="B1" s="60" t="s">
        <v>10</v>
      </c>
      <c r="C1" s="53" t="s">
        <v>2</v>
      </c>
      <c r="D1" s="60" t="s">
        <v>0</v>
      </c>
      <c r="E1" s="62" t="s">
        <v>9</v>
      </c>
      <c r="F1" s="65"/>
      <c r="G1" s="66"/>
      <c r="H1" s="53" t="s">
        <v>3</v>
      </c>
      <c r="I1" s="53" t="s">
        <v>4</v>
      </c>
    </row>
    <row r="2" spans="1:11" ht="61.5" customHeight="1" x14ac:dyDescent="0.25">
      <c r="A2" s="59"/>
      <c r="B2" s="61"/>
      <c r="C2" s="60"/>
      <c r="D2" s="61"/>
      <c r="E2" s="36" t="s">
        <v>34</v>
      </c>
      <c r="F2" s="36" t="s">
        <v>35</v>
      </c>
      <c r="G2" s="36" t="s">
        <v>36</v>
      </c>
      <c r="H2" s="53"/>
      <c r="I2" s="53"/>
    </row>
    <row r="3" spans="1:11" s="4" customFormat="1" ht="30" hidden="1" customHeight="1" x14ac:dyDescent="0.25">
      <c r="A3" s="34"/>
      <c r="B3" s="67"/>
      <c r="C3" s="68"/>
      <c r="D3" s="69"/>
      <c r="E3" s="69"/>
      <c r="F3" s="70" t="s">
        <v>14</v>
      </c>
      <c r="G3" s="28" t="s">
        <v>13</v>
      </c>
      <c r="H3" s="10"/>
      <c r="I3" s="10"/>
    </row>
    <row r="4" spans="1:11" s="4" customFormat="1" ht="24" hidden="1" customHeight="1" x14ac:dyDescent="0.25">
      <c r="A4" s="34">
        <v>1</v>
      </c>
      <c r="B4" s="67" t="s">
        <v>16</v>
      </c>
      <c r="C4" s="68" t="s">
        <v>17</v>
      </c>
      <c r="D4" s="69">
        <v>2</v>
      </c>
      <c r="E4" s="69"/>
      <c r="F4" s="71">
        <v>408</v>
      </c>
      <c r="G4" s="18">
        <f>95*5</f>
        <v>475</v>
      </c>
      <c r="H4" s="10" t="e">
        <f>(F4+G4+#REF!)/3</f>
        <v>#REF!</v>
      </c>
      <c r="I4" s="10" t="e">
        <f>D4*H4</f>
        <v>#REF!</v>
      </c>
    </row>
    <row r="5" spans="1:11" s="4" customFormat="1" ht="25.15" hidden="1" customHeight="1" x14ac:dyDescent="0.25">
      <c r="A5" s="34">
        <v>2</v>
      </c>
      <c r="B5" s="67" t="s">
        <v>18</v>
      </c>
      <c r="C5" s="68" t="s">
        <v>17</v>
      </c>
      <c r="D5" s="69">
        <v>1</v>
      </c>
      <c r="E5" s="69"/>
      <c r="F5" s="71">
        <v>340</v>
      </c>
      <c r="G5" s="18">
        <f>4*95</f>
        <v>380</v>
      </c>
      <c r="H5" s="10" t="e">
        <f>(F5+G5+#REF!)/3</f>
        <v>#REF!</v>
      </c>
      <c r="I5" s="10" t="e">
        <f>D5*H5</f>
        <v>#REF!</v>
      </c>
    </row>
    <row r="6" spans="1:11" s="4" customFormat="1" ht="25.15" hidden="1" customHeight="1" x14ac:dyDescent="0.25">
      <c r="A6" s="34" t="s">
        <v>24</v>
      </c>
      <c r="B6" s="67"/>
      <c r="C6" s="68"/>
      <c r="D6" s="69"/>
      <c r="E6" s="69"/>
      <c r="F6" s="72" t="s">
        <v>15</v>
      </c>
      <c r="G6" s="30" t="s">
        <v>13</v>
      </c>
      <c r="H6" s="10"/>
      <c r="I6" s="10"/>
    </row>
    <row r="7" spans="1:11" ht="24.6" hidden="1" customHeight="1" x14ac:dyDescent="0.25">
      <c r="A7" s="34">
        <v>3</v>
      </c>
      <c r="B7" s="67" t="s">
        <v>19</v>
      </c>
      <c r="C7" s="68" t="s">
        <v>17</v>
      </c>
      <c r="D7" s="69">
        <v>4</v>
      </c>
      <c r="E7" s="69"/>
      <c r="F7" s="9">
        <v>514</v>
      </c>
      <c r="G7" s="18">
        <v>516</v>
      </c>
      <c r="H7" s="10" t="e">
        <f>(F7+G7+#REF!)/3</f>
        <v>#REF!</v>
      </c>
      <c r="I7" s="10" t="e">
        <f>D7*H7</f>
        <v>#REF!</v>
      </c>
    </row>
    <row r="8" spans="1:11" ht="24.6" hidden="1" customHeight="1" x14ac:dyDescent="0.25">
      <c r="A8" s="34">
        <v>4</v>
      </c>
      <c r="B8" s="67" t="s">
        <v>6</v>
      </c>
      <c r="C8" s="68" t="s">
        <v>5</v>
      </c>
      <c r="D8" s="69">
        <v>36</v>
      </c>
      <c r="E8" s="69"/>
      <c r="F8" s="9">
        <v>30</v>
      </c>
      <c r="G8" s="18">
        <v>31</v>
      </c>
      <c r="H8" s="10" t="e">
        <f>(F8+G8+#REF!)/3</f>
        <v>#REF!</v>
      </c>
      <c r="I8" s="10" t="e">
        <f>D8*H8</f>
        <v>#REF!</v>
      </c>
    </row>
    <row r="9" spans="1:11" ht="24.6" hidden="1" customHeight="1" x14ac:dyDescent="0.25">
      <c r="A9" s="34">
        <v>5</v>
      </c>
      <c r="B9" s="67" t="s">
        <v>22</v>
      </c>
      <c r="C9" s="68" t="s">
        <v>20</v>
      </c>
      <c r="D9" s="8">
        <v>1</v>
      </c>
      <c r="E9" s="8"/>
      <c r="F9" s="9">
        <v>3700</v>
      </c>
      <c r="G9" s="18">
        <v>3700</v>
      </c>
      <c r="H9" s="10" t="e">
        <f>(F9+G9+#REF!)/3</f>
        <v>#REF!</v>
      </c>
      <c r="I9" s="10" t="e">
        <f>D9*H9</f>
        <v>#REF!</v>
      </c>
    </row>
    <row r="10" spans="1:11" ht="24.6" hidden="1" customHeight="1" x14ac:dyDescent="0.25">
      <c r="A10" s="34">
        <v>6</v>
      </c>
      <c r="B10" s="67" t="s">
        <v>21</v>
      </c>
      <c r="C10" s="68" t="s">
        <v>17</v>
      </c>
      <c r="D10" s="8">
        <v>1</v>
      </c>
      <c r="E10" s="8"/>
      <c r="F10" s="9">
        <v>930</v>
      </c>
      <c r="G10" s="18">
        <v>940</v>
      </c>
      <c r="H10" s="10" t="e">
        <f>(F10+G10+#REF!)/3</f>
        <v>#REF!</v>
      </c>
      <c r="I10" s="10" t="e">
        <f>D10*H10</f>
        <v>#REF!</v>
      </c>
    </row>
    <row r="11" spans="1:11" ht="21" hidden="1" customHeight="1" x14ac:dyDescent="0.25">
      <c r="A11" s="73" t="s">
        <v>23</v>
      </c>
      <c r="B11" s="74"/>
      <c r="C11" s="74"/>
      <c r="D11" s="74"/>
      <c r="E11" s="74"/>
      <c r="F11" s="74"/>
      <c r="G11" s="74"/>
      <c r="H11" s="75"/>
      <c r="I11" s="15" t="e">
        <f>SUM(I4:I10)</f>
        <v>#REF!</v>
      </c>
    </row>
    <row r="12" spans="1:11" ht="23.25" hidden="1" customHeight="1" x14ac:dyDescent="0.25">
      <c r="A12" s="33">
        <v>2</v>
      </c>
      <c r="B12" s="51"/>
      <c r="C12" s="51"/>
      <c r="D12" s="52"/>
      <c r="E12" s="35"/>
      <c r="F12" s="27" t="s">
        <v>11</v>
      </c>
      <c r="G12" s="28" t="s">
        <v>12</v>
      </c>
      <c r="H12" s="50"/>
      <c r="I12" s="50"/>
    </row>
    <row r="13" spans="1:11" ht="32.25" customHeight="1" x14ac:dyDescent="0.25">
      <c r="A13" s="33">
        <v>1</v>
      </c>
      <c r="B13" s="7" t="s">
        <v>33</v>
      </c>
      <c r="C13" s="78" t="s">
        <v>1</v>
      </c>
      <c r="D13" s="20">
        <v>1</v>
      </c>
      <c r="E13" s="41">
        <f>8700*16.5</f>
        <v>143550</v>
      </c>
      <c r="F13" s="76">
        <f>6000*16.5</f>
        <v>99000</v>
      </c>
      <c r="G13" s="42">
        <f>10000*16.5</f>
        <v>165000</v>
      </c>
      <c r="H13" s="41">
        <f>(E13+F13+G13)/3</f>
        <v>135850</v>
      </c>
      <c r="I13" s="41">
        <f>D13*H13</f>
        <v>135850</v>
      </c>
      <c r="J13" s="48"/>
      <c r="K13" s="48"/>
    </row>
    <row r="14" spans="1:11" ht="29.25" hidden="1" customHeight="1" x14ac:dyDescent="0.25">
      <c r="A14" s="6"/>
      <c r="B14" s="77" t="s">
        <v>27</v>
      </c>
      <c r="C14" s="68"/>
      <c r="D14" s="69"/>
      <c r="E14" s="69"/>
      <c r="F14" s="70" t="s">
        <v>14</v>
      </c>
      <c r="G14" s="30" t="str">
        <f>G12</f>
        <v>трейдком</v>
      </c>
      <c r="H14" s="10"/>
      <c r="I14" s="10"/>
      <c r="J14" s="48"/>
      <c r="K14" s="48"/>
    </row>
    <row r="15" spans="1:11" s="4" customFormat="1" ht="30" hidden="1" customHeight="1" x14ac:dyDescent="0.25">
      <c r="A15" s="6"/>
      <c r="B15" s="67"/>
      <c r="C15" s="68"/>
      <c r="D15" s="69"/>
      <c r="E15" s="69"/>
      <c r="F15" s="70" t="s">
        <v>14</v>
      </c>
      <c r="G15" s="28" t="s">
        <v>13</v>
      </c>
      <c r="H15" s="10"/>
      <c r="I15" s="10"/>
      <c r="J15" s="49"/>
      <c r="K15" s="49"/>
    </row>
    <row r="16" spans="1:11" ht="24.6" hidden="1" customHeight="1" x14ac:dyDescent="0.25">
      <c r="A16" s="19">
        <v>35</v>
      </c>
      <c r="B16" s="24"/>
      <c r="C16" s="20" t="s">
        <v>1</v>
      </c>
      <c r="D16" s="20"/>
      <c r="E16" s="20"/>
      <c r="F16" s="21"/>
      <c r="G16" s="10"/>
      <c r="H16" s="10">
        <f t="shared" ref="H16:H19" si="0">(F16+G16)/2</f>
        <v>0</v>
      </c>
      <c r="I16" s="10">
        <f t="shared" ref="I16:I23" si="1">D16*H16</f>
        <v>0</v>
      </c>
      <c r="J16" s="48"/>
      <c r="K16" s="48"/>
    </row>
    <row r="17" spans="1:11" s="4" customFormat="1" ht="20.45" hidden="1" customHeight="1" x14ac:dyDescent="0.25">
      <c r="A17" s="6">
        <v>36</v>
      </c>
      <c r="B17" s="7"/>
      <c r="C17" s="8" t="s">
        <v>1</v>
      </c>
      <c r="D17" s="11"/>
      <c r="E17" s="11"/>
      <c r="F17" s="9"/>
      <c r="G17" s="10"/>
      <c r="H17" s="10">
        <f t="shared" si="0"/>
        <v>0</v>
      </c>
      <c r="I17" s="10">
        <f t="shared" si="1"/>
        <v>0</v>
      </c>
      <c r="J17" s="49"/>
      <c r="K17" s="49"/>
    </row>
    <row r="18" spans="1:11" s="4" customFormat="1" ht="20.45" hidden="1" customHeight="1" x14ac:dyDescent="0.25">
      <c r="A18" s="6">
        <v>37</v>
      </c>
      <c r="B18" s="7"/>
      <c r="C18" s="8" t="s">
        <v>1</v>
      </c>
      <c r="D18" s="12"/>
      <c r="E18" s="12"/>
      <c r="F18" s="9"/>
      <c r="G18" s="10"/>
      <c r="H18" s="10">
        <f t="shared" si="0"/>
        <v>0</v>
      </c>
      <c r="I18" s="10">
        <f t="shared" si="1"/>
        <v>0</v>
      </c>
      <c r="J18" s="49"/>
      <c r="K18" s="49"/>
    </row>
    <row r="19" spans="1:11" s="4" customFormat="1" ht="20.45" hidden="1" customHeight="1" x14ac:dyDescent="0.25">
      <c r="A19" s="6">
        <v>38</v>
      </c>
      <c r="B19" s="7"/>
      <c r="C19" s="8" t="s">
        <v>1</v>
      </c>
      <c r="D19" s="11"/>
      <c r="E19" s="11"/>
      <c r="F19" s="9"/>
      <c r="G19" s="10"/>
      <c r="H19" s="10">
        <f t="shared" si="0"/>
        <v>0</v>
      </c>
      <c r="I19" s="10">
        <f t="shared" si="1"/>
        <v>0</v>
      </c>
      <c r="J19" s="49"/>
      <c r="K19" s="49"/>
    </row>
    <row r="20" spans="1:11" s="4" customFormat="1" ht="15.75" hidden="1" x14ac:dyDescent="0.25">
      <c r="A20" s="6">
        <v>39</v>
      </c>
      <c r="B20" s="7"/>
      <c r="C20" s="8" t="s">
        <v>1</v>
      </c>
      <c r="D20" s="11"/>
      <c r="E20" s="11"/>
      <c r="F20" s="9"/>
      <c r="G20" s="10"/>
      <c r="H20" s="10">
        <f>(F20+G20)/2</f>
        <v>0</v>
      </c>
      <c r="I20" s="10">
        <f t="shared" si="1"/>
        <v>0</v>
      </c>
      <c r="J20" s="49"/>
      <c r="K20" s="49"/>
    </row>
    <row r="21" spans="1:11" s="4" customFormat="1" ht="24.6" hidden="1" customHeight="1" x14ac:dyDescent="0.25">
      <c r="A21" s="6">
        <v>40</v>
      </c>
      <c r="B21" s="7"/>
      <c r="C21" s="8" t="s">
        <v>1</v>
      </c>
      <c r="D21" s="11"/>
      <c r="E21" s="11"/>
      <c r="F21" s="9"/>
      <c r="G21" s="10"/>
      <c r="H21" s="10">
        <f t="shared" ref="H21:H23" si="2">(F21+G21)/2</f>
        <v>0</v>
      </c>
      <c r="I21" s="10">
        <f t="shared" si="1"/>
        <v>0</v>
      </c>
      <c r="J21" s="49"/>
      <c r="K21" s="49"/>
    </row>
    <row r="22" spans="1:11" s="4" customFormat="1" ht="24.6" hidden="1" customHeight="1" x14ac:dyDescent="0.25">
      <c r="A22" s="6">
        <v>41</v>
      </c>
      <c r="B22" s="7"/>
      <c r="C22" s="8" t="s">
        <v>1</v>
      </c>
      <c r="D22" s="11"/>
      <c r="E22" s="11"/>
      <c r="F22" s="9"/>
      <c r="G22" s="10"/>
      <c r="H22" s="10">
        <f t="shared" si="2"/>
        <v>0</v>
      </c>
      <c r="I22" s="10">
        <f t="shared" si="1"/>
        <v>0</v>
      </c>
      <c r="J22" s="49"/>
      <c r="K22" s="49"/>
    </row>
    <row r="23" spans="1:11" s="4" customFormat="1" ht="11.25" hidden="1" customHeight="1" x14ac:dyDescent="0.25">
      <c r="A23" s="6">
        <v>42</v>
      </c>
      <c r="B23" s="7"/>
      <c r="C23" s="8" t="s">
        <v>1</v>
      </c>
      <c r="D23" s="11"/>
      <c r="E23" s="11"/>
      <c r="F23" s="9"/>
      <c r="G23" s="10"/>
      <c r="H23" s="10">
        <f t="shared" si="2"/>
        <v>0</v>
      </c>
      <c r="I23" s="10">
        <f t="shared" si="1"/>
        <v>0</v>
      </c>
      <c r="J23" s="49"/>
      <c r="K23" s="49"/>
    </row>
    <row r="24" spans="1:11" s="4" customFormat="1" ht="18.75" customHeight="1" x14ac:dyDescent="0.25">
      <c r="A24" s="6"/>
      <c r="B24" s="57" t="s">
        <v>23</v>
      </c>
      <c r="C24" s="57"/>
      <c r="D24" s="57"/>
      <c r="E24" s="57"/>
      <c r="F24" s="57"/>
      <c r="G24" s="57"/>
      <c r="H24" s="57"/>
      <c r="I24" s="44">
        <f>SUM(I13:I13)</f>
        <v>135850</v>
      </c>
      <c r="J24" s="49"/>
      <c r="K24" s="49"/>
    </row>
    <row r="25" spans="1:11" ht="31.5" customHeight="1" x14ac:dyDescent="0.25">
      <c r="E25" s="3">
        <f>((E13-H13)*2+(F13-H13)*2+(G13-H13)*2)/2</f>
        <v>0</v>
      </c>
    </row>
    <row r="27" spans="1:11" ht="31.5" customHeight="1" x14ac:dyDescent="0.25">
      <c r="E27" s="80">
        <f>(380700-371075)*2</f>
        <v>19250</v>
      </c>
      <c r="F27" s="79"/>
    </row>
    <row r="28" spans="1:11" ht="31.5" customHeight="1" x14ac:dyDescent="0.25">
      <c r="E28" s="80">
        <f>(363000-371075)*2</f>
        <v>-16150</v>
      </c>
    </row>
    <row r="29" spans="1:11" ht="31.5" customHeight="1" x14ac:dyDescent="0.25">
      <c r="E29" s="81">
        <f>(402500-371075)*2</f>
        <v>62850</v>
      </c>
    </row>
    <row r="30" spans="1:11" ht="31.5" customHeight="1" x14ac:dyDescent="0.25">
      <c r="E30" s="12">
        <f>(338100-371075)*2</f>
        <v>-65950</v>
      </c>
    </row>
    <row r="31" spans="1:11" ht="31.5" customHeight="1" x14ac:dyDescent="0.25">
      <c r="E31" s="81">
        <f>E27+E28+E29+E30</f>
        <v>0</v>
      </c>
    </row>
    <row r="32" spans="1:11" ht="31.5" customHeight="1" x14ac:dyDescent="0.25">
      <c r="E32" s="81">
        <f>E31/3</f>
        <v>0</v>
      </c>
    </row>
  </sheetData>
  <mergeCells count="9">
    <mergeCell ref="I1:I2"/>
    <mergeCell ref="A11:H11"/>
    <mergeCell ref="B24:H24"/>
    <mergeCell ref="A1:A2"/>
    <mergeCell ref="B1:B2"/>
    <mergeCell ref="C1:C2"/>
    <mergeCell ref="D1:D2"/>
    <mergeCell ref="E1:G1"/>
    <mergeCell ref="H1:H2"/>
  </mergeCells>
  <phoneticPr fontId="12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B1" zoomScale="120" zoomScaleNormal="120" workbookViewId="0">
      <selection activeCell="H40" sqref="H40"/>
    </sheetView>
  </sheetViews>
  <sheetFormatPr defaultColWidth="12.140625" defaultRowHeight="31.5" customHeight="1" x14ac:dyDescent="0.25"/>
  <cols>
    <col min="1" max="1" width="12.28515625" style="5" bestFit="1" customWidth="1"/>
    <col min="2" max="2" width="45.140625" style="25" customWidth="1"/>
    <col min="3" max="3" width="7.7109375" style="13" customWidth="1"/>
    <col min="4" max="5" width="10.28515625" style="12" customWidth="1"/>
    <col min="6" max="6" width="12.140625" style="3" customWidth="1"/>
    <col min="7" max="7" width="0.140625" style="3" customWidth="1"/>
    <col min="8" max="8" width="15.28515625" style="12" customWidth="1"/>
    <col min="9" max="9" width="14.42578125" style="12" bestFit="1" customWidth="1"/>
    <col min="10" max="16384" width="12.140625" style="5"/>
  </cols>
  <sheetData>
    <row r="1" spans="1:9" ht="25.5" customHeight="1" x14ac:dyDescent="0.25">
      <c r="A1" s="58" t="s">
        <v>25</v>
      </c>
      <c r="B1" s="60" t="s">
        <v>10</v>
      </c>
      <c r="C1" s="53" t="s">
        <v>2</v>
      </c>
      <c r="D1" s="60" t="s">
        <v>0</v>
      </c>
      <c r="E1" s="62" t="s">
        <v>9</v>
      </c>
      <c r="F1" s="63"/>
      <c r="G1" s="64"/>
      <c r="H1" s="53" t="s">
        <v>3</v>
      </c>
      <c r="I1" s="53" t="s">
        <v>4</v>
      </c>
    </row>
    <row r="2" spans="1:9" ht="61.5" customHeight="1" x14ac:dyDescent="0.25">
      <c r="A2" s="59"/>
      <c r="B2" s="61"/>
      <c r="C2" s="60"/>
      <c r="D2" s="61"/>
      <c r="E2" s="36" t="s">
        <v>7</v>
      </c>
      <c r="F2" s="36" t="s">
        <v>8</v>
      </c>
      <c r="G2" s="37" t="s">
        <v>26</v>
      </c>
      <c r="H2" s="53"/>
      <c r="I2" s="53"/>
    </row>
    <row r="3" spans="1:9" s="4" customFormat="1" ht="30" hidden="1" customHeight="1" x14ac:dyDescent="0.25">
      <c r="A3" s="34"/>
      <c r="B3" s="23"/>
      <c r="C3" s="22"/>
      <c r="D3" s="26"/>
      <c r="E3" s="26"/>
      <c r="F3" s="29" t="s">
        <v>14</v>
      </c>
      <c r="G3" s="28" t="s">
        <v>13</v>
      </c>
      <c r="H3" s="10"/>
      <c r="I3" s="10"/>
    </row>
    <row r="4" spans="1:9" s="4" customFormat="1" ht="24" hidden="1" customHeight="1" x14ac:dyDescent="0.25">
      <c r="A4" s="34">
        <v>1</v>
      </c>
      <c r="B4" s="23" t="s">
        <v>16</v>
      </c>
      <c r="C4" s="22" t="s">
        <v>17</v>
      </c>
      <c r="D4" s="26">
        <v>2</v>
      </c>
      <c r="E4" s="26"/>
      <c r="F4" s="31">
        <v>408</v>
      </c>
      <c r="G4" s="18">
        <f>95*5</f>
        <v>475</v>
      </c>
      <c r="H4" s="10" t="e">
        <f>(F4+G4+#REF!)/3</f>
        <v>#REF!</v>
      </c>
      <c r="I4" s="10" t="e">
        <f>D4*H4</f>
        <v>#REF!</v>
      </c>
    </row>
    <row r="5" spans="1:9" s="4" customFormat="1" ht="25.15" hidden="1" customHeight="1" x14ac:dyDescent="0.25">
      <c r="A5" s="34">
        <v>2</v>
      </c>
      <c r="B5" s="23" t="s">
        <v>18</v>
      </c>
      <c r="C5" s="22" t="s">
        <v>17</v>
      </c>
      <c r="D5" s="26">
        <v>1</v>
      </c>
      <c r="E5" s="26"/>
      <c r="F5" s="31">
        <v>340</v>
      </c>
      <c r="G5" s="18">
        <f>4*95</f>
        <v>380</v>
      </c>
      <c r="H5" s="10" t="e">
        <f>(F5+G5+#REF!)/3</f>
        <v>#REF!</v>
      </c>
      <c r="I5" s="10" t="e">
        <f>D5*H5</f>
        <v>#REF!</v>
      </c>
    </row>
    <row r="6" spans="1:9" s="4" customFormat="1" ht="25.15" hidden="1" customHeight="1" x14ac:dyDescent="0.25">
      <c r="A6" s="34" t="s">
        <v>24</v>
      </c>
      <c r="B6" s="23"/>
      <c r="C6" s="22"/>
      <c r="D6" s="26"/>
      <c r="E6" s="26"/>
      <c r="F6" s="32" t="s">
        <v>15</v>
      </c>
      <c r="G6" s="30" t="s">
        <v>13</v>
      </c>
      <c r="H6" s="10"/>
      <c r="I6" s="10"/>
    </row>
    <row r="7" spans="1:9" ht="24.6" hidden="1" customHeight="1" x14ac:dyDescent="0.25">
      <c r="A7" s="34">
        <v>3</v>
      </c>
      <c r="B7" s="23" t="s">
        <v>19</v>
      </c>
      <c r="C7" s="22" t="s">
        <v>17</v>
      </c>
      <c r="D7" s="26">
        <v>4</v>
      </c>
      <c r="E7" s="26"/>
      <c r="F7" s="2">
        <v>514</v>
      </c>
      <c r="G7" s="18">
        <v>516</v>
      </c>
      <c r="H7" s="10" t="e">
        <f>(F7+G7+#REF!)/3</f>
        <v>#REF!</v>
      </c>
      <c r="I7" s="10" t="e">
        <f>D7*H7</f>
        <v>#REF!</v>
      </c>
    </row>
    <row r="8" spans="1:9" ht="24.6" hidden="1" customHeight="1" x14ac:dyDescent="0.25">
      <c r="A8" s="34">
        <v>4</v>
      </c>
      <c r="B8" s="23" t="s">
        <v>6</v>
      </c>
      <c r="C8" s="22" t="s">
        <v>5</v>
      </c>
      <c r="D8" s="26">
        <v>36</v>
      </c>
      <c r="E8" s="26"/>
      <c r="F8" s="2">
        <v>30</v>
      </c>
      <c r="G8" s="18">
        <v>31</v>
      </c>
      <c r="H8" s="10" t="e">
        <f>(F8+G8+#REF!)/3</f>
        <v>#REF!</v>
      </c>
      <c r="I8" s="10" t="e">
        <f>D8*H8</f>
        <v>#REF!</v>
      </c>
    </row>
    <row r="9" spans="1:9" ht="24.6" hidden="1" customHeight="1" x14ac:dyDescent="0.25">
      <c r="A9" s="34">
        <v>5</v>
      </c>
      <c r="B9" s="23" t="s">
        <v>22</v>
      </c>
      <c r="C9" s="22" t="s">
        <v>20</v>
      </c>
      <c r="D9" s="1">
        <v>1</v>
      </c>
      <c r="E9" s="1"/>
      <c r="F9" s="2">
        <v>3700</v>
      </c>
      <c r="G9" s="18">
        <v>3700</v>
      </c>
      <c r="H9" s="10" t="e">
        <f>(F9+G9+#REF!)/3</f>
        <v>#REF!</v>
      </c>
      <c r="I9" s="10" t="e">
        <f>D9*H9</f>
        <v>#REF!</v>
      </c>
    </row>
    <row r="10" spans="1:9" ht="24.6" hidden="1" customHeight="1" x14ac:dyDescent="0.25">
      <c r="A10" s="34">
        <v>6</v>
      </c>
      <c r="B10" s="23" t="s">
        <v>21</v>
      </c>
      <c r="C10" s="22" t="s">
        <v>17</v>
      </c>
      <c r="D10" s="1">
        <v>1</v>
      </c>
      <c r="E10" s="1"/>
      <c r="F10" s="2">
        <v>930</v>
      </c>
      <c r="G10" s="18">
        <v>940</v>
      </c>
      <c r="H10" s="10" t="e">
        <f>(F10+G10+#REF!)/3</f>
        <v>#REF!</v>
      </c>
      <c r="I10" s="10" t="e">
        <f>D10*H10</f>
        <v>#REF!</v>
      </c>
    </row>
    <row r="11" spans="1:9" ht="21" hidden="1" customHeight="1" x14ac:dyDescent="0.25">
      <c r="A11" s="54" t="s">
        <v>23</v>
      </c>
      <c r="B11" s="55"/>
      <c r="C11" s="55"/>
      <c r="D11" s="55"/>
      <c r="E11" s="55"/>
      <c r="F11" s="55"/>
      <c r="G11" s="55"/>
      <c r="H11" s="56"/>
      <c r="I11" s="15" t="e">
        <f>SUM(I4:I10)</f>
        <v>#REF!</v>
      </c>
    </row>
    <row r="12" spans="1:9" ht="23.25" hidden="1" customHeight="1" x14ac:dyDescent="0.25">
      <c r="A12" s="33">
        <v>2</v>
      </c>
      <c r="B12" s="16"/>
      <c r="C12" s="16"/>
      <c r="D12" s="17"/>
      <c r="E12" s="35"/>
      <c r="F12" s="27" t="s">
        <v>11</v>
      </c>
      <c r="G12" s="28" t="s">
        <v>12</v>
      </c>
      <c r="H12" s="14"/>
      <c r="I12" s="14"/>
    </row>
    <row r="13" spans="1:9" ht="17.25" customHeight="1" x14ac:dyDescent="0.25">
      <c r="A13" s="33">
        <v>1</v>
      </c>
      <c r="B13" s="40" t="s">
        <v>28</v>
      </c>
      <c r="C13" s="43" t="s">
        <v>5</v>
      </c>
      <c r="D13" s="20">
        <v>10</v>
      </c>
      <c r="E13" s="45">
        <v>30.65</v>
      </c>
      <c r="F13" s="46">
        <f>313.12/10</f>
        <v>31.31</v>
      </c>
      <c r="G13" s="42"/>
      <c r="H13" s="41">
        <f>(E13+F13)/2</f>
        <v>30.98</v>
      </c>
      <c r="I13" s="41">
        <f>D13*H13</f>
        <v>309.8</v>
      </c>
    </row>
    <row r="14" spans="1:9" ht="17.25" customHeight="1" x14ac:dyDescent="0.25">
      <c r="A14" s="33">
        <v>2</v>
      </c>
      <c r="B14" s="7" t="s">
        <v>29</v>
      </c>
      <c r="C14" s="43" t="s">
        <v>5</v>
      </c>
      <c r="D14" s="20">
        <v>10</v>
      </c>
      <c r="E14" s="45">
        <v>54.6</v>
      </c>
      <c r="F14" s="46">
        <v>37.08</v>
      </c>
      <c r="G14" s="42"/>
      <c r="H14" s="41">
        <f t="shared" ref="H14:H17" si="0">(E14+F14)/2</f>
        <v>45.84</v>
      </c>
      <c r="I14" s="41">
        <f>D14*H14</f>
        <v>458.4</v>
      </c>
    </row>
    <row r="15" spans="1:9" ht="15.75" customHeight="1" x14ac:dyDescent="0.25">
      <c r="A15" s="33">
        <v>3</v>
      </c>
      <c r="B15" s="39" t="s">
        <v>30</v>
      </c>
      <c r="C15" s="43" t="s">
        <v>5</v>
      </c>
      <c r="D15" s="20">
        <v>10</v>
      </c>
      <c r="E15" s="45">
        <v>31.16</v>
      </c>
      <c r="F15" s="46">
        <f>124.63/5</f>
        <v>24.93</v>
      </c>
      <c r="G15" s="42"/>
      <c r="H15" s="41">
        <f t="shared" si="0"/>
        <v>28.05</v>
      </c>
      <c r="I15" s="41">
        <f>D15*H15</f>
        <v>280.5</v>
      </c>
    </row>
    <row r="16" spans="1:9" ht="16.5" customHeight="1" x14ac:dyDescent="0.25">
      <c r="A16" s="33">
        <v>4</v>
      </c>
      <c r="B16" s="7" t="s">
        <v>31</v>
      </c>
      <c r="C16" s="43" t="s">
        <v>5</v>
      </c>
      <c r="D16" s="20">
        <v>100</v>
      </c>
      <c r="E16" s="45">
        <f>667/20</f>
        <v>33.35</v>
      </c>
      <c r="F16" s="46">
        <f>527.36/20</f>
        <v>26.37</v>
      </c>
      <c r="G16" s="42"/>
      <c r="H16" s="41">
        <f t="shared" si="0"/>
        <v>29.86</v>
      </c>
      <c r="I16" s="41">
        <f>D16*H16</f>
        <v>2986</v>
      </c>
    </row>
    <row r="17" spans="1:9" ht="15" customHeight="1" x14ac:dyDescent="0.25">
      <c r="A17" s="33">
        <v>5</v>
      </c>
      <c r="B17" s="7" t="s">
        <v>32</v>
      </c>
      <c r="C17" s="43" t="s">
        <v>5</v>
      </c>
      <c r="D17" s="20">
        <v>12</v>
      </c>
      <c r="E17" s="47">
        <f>444.6/4</f>
        <v>111.15</v>
      </c>
      <c r="F17" s="46">
        <f>185.4/4</f>
        <v>46.35</v>
      </c>
      <c r="G17" s="42"/>
      <c r="H17" s="41">
        <f t="shared" si="0"/>
        <v>78.75</v>
      </c>
      <c r="I17" s="41">
        <f t="shared" ref="I17:I27" si="1">D17*H17</f>
        <v>945</v>
      </c>
    </row>
    <row r="18" spans="1:9" ht="29.25" hidden="1" customHeight="1" x14ac:dyDescent="0.25">
      <c r="A18" s="6"/>
      <c r="B18" s="38" t="s">
        <v>27</v>
      </c>
      <c r="C18" s="22"/>
      <c r="D18" s="26"/>
      <c r="E18" s="26"/>
      <c r="F18" s="29" t="s">
        <v>14</v>
      </c>
      <c r="G18" s="30" t="str">
        <f>G12</f>
        <v>трейдком</v>
      </c>
      <c r="H18" s="10"/>
      <c r="I18" s="41">
        <f t="shared" si="1"/>
        <v>0</v>
      </c>
    </row>
    <row r="19" spans="1:9" s="4" customFormat="1" ht="30" hidden="1" customHeight="1" x14ac:dyDescent="0.25">
      <c r="A19" s="6"/>
      <c r="B19" s="23"/>
      <c r="C19" s="22"/>
      <c r="D19" s="26"/>
      <c r="E19" s="26"/>
      <c r="F19" s="29" t="s">
        <v>14</v>
      </c>
      <c r="G19" s="28" t="s">
        <v>13</v>
      </c>
      <c r="H19" s="10"/>
      <c r="I19" s="41">
        <f t="shared" si="1"/>
        <v>0</v>
      </c>
    </row>
    <row r="20" spans="1:9" ht="24.6" hidden="1" customHeight="1" x14ac:dyDescent="0.25">
      <c r="A20" s="19">
        <v>35</v>
      </c>
      <c r="B20" s="24"/>
      <c r="C20" s="20" t="s">
        <v>1</v>
      </c>
      <c r="D20" s="20"/>
      <c r="E20" s="20"/>
      <c r="F20" s="21"/>
      <c r="G20" s="10"/>
      <c r="H20" s="10">
        <f t="shared" ref="H20:H23" si="2">(F20+G20)/2</f>
        <v>0</v>
      </c>
      <c r="I20" s="41">
        <f t="shared" si="1"/>
        <v>0</v>
      </c>
    </row>
    <row r="21" spans="1:9" s="4" customFormat="1" ht="20.45" hidden="1" customHeight="1" x14ac:dyDescent="0.25">
      <c r="A21" s="6">
        <v>36</v>
      </c>
      <c r="B21" s="7"/>
      <c r="C21" s="8" t="s">
        <v>1</v>
      </c>
      <c r="D21" s="11"/>
      <c r="E21" s="11"/>
      <c r="F21" s="9"/>
      <c r="G21" s="10"/>
      <c r="H21" s="10">
        <f t="shared" si="2"/>
        <v>0</v>
      </c>
      <c r="I21" s="41">
        <f t="shared" si="1"/>
        <v>0</v>
      </c>
    </row>
    <row r="22" spans="1:9" s="4" customFormat="1" ht="20.45" hidden="1" customHeight="1" x14ac:dyDescent="0.25">
      <c r="A22" s="6">
        <v>37</v>
      </c>
      <c r="B22" s="7"/>
      <c r="C22" s="8" t="s">
        <v>1</v>
      </c>
      <c r="D22" s="12"/>
      <c r="E22" s="12"/>
      <c r="F22" s="9"/>
      <c r="G22" s="10"/>
      <c r="H22" s="10">
        <f t="shared" si="2"/>
        <v>0</v>
      </c>
      <c r="I22" s="41">
        <f t="shared" si="1"/>
        <v>0</v>
      </c>
    </row>
    <row r="23" spans="1:9" s="4" customFormat="1" ht="20.45" hidden="1" customHeight="1" x14ac:dyDescent="0.25">
      <c r="A23" s="6">
        <v>38</v>
      </c>
      <c r="B23" s="7"/>
      <c r="C23" s="8" t="s">
        <v>1</v>
      </c>
      <c r="D23" s="11"/>
      <c r="E23" s="11"/>
      <c r="F23" s="9"/>
      <c r="G23" s="10"/>
      <c r="H23" s="10">
        <f t="shared" si="2"/>
        <v>0</v>
      </c>
      <c r="I23" s="41">
        <f t="shared" si="1"/>
        <v>0</v>
      </c>
    </row>
    <row r="24" spans="1:9" s="4" customFormat="1" ht="15.75" hidden="1" x14ac:dyDescent="0.25">
      <c r="A24" s="6">
        <v>39</v>
      </c>
      <c r="B24" s="7"/>
      <c r="C24" s="8" t="s">
        <v>1</v>
      </c>
      <c r="D24" s="11"/>
      <c r="E24" s="11"/>
      <c r="F24" s="9"/>
      <c r="G24" s="10"/>
      <c r="H24" s="10">
        <f>(F24+G24)/2</f>
        <v>0</v>
      </c>
      <c r="I24" s="41">
        <f t="shared" si="1"/>
        <v>0</v>
      </c>
    </row>
    <row r="25" spans="1:9" s="4" customFormat="1" ht="24.6" hidden="1" customHeight="1" x14ac:dyDescent="0.25">
      <c r="A25" s="6">
        <v>40</v>
      </c>
      <c r="B25" s="7"/>
      <c r="C25" s="8" t="s">
        <v>1</v>
      </c>
      <c r="D25" s="11"/>
      <c r="E25" s="11"/>
      <c r="F25" s="9"/>
      <c r="G25" s="10"/>
      <c r="H25" s="10">
        <f t="shared" ref="H25:H27" si="3">(F25+G25)/2</f>
        <v>0</v>
      </c>
      <c r="I25" s="41">
        <f t="shared" si="1"/>
        <v>0</v>
      </c>
    </row>
    <row r="26" spans="1:9" s="4" customFormat="1" ht="24.6" hidden="1" customHeight="1" x14ac:dyDescent="0.25">
      <c r="A26" s="6">
        <v>41</v>
      </c>
      <c r="B26" s="7"/>
      <c r="C26" s="8" t="s">
        <v>1</v>
      </c>
      <c r="D26" s="11"/>
      <c r="E26" s="11"/>
      <c r="F26" s="9"/>
      <c r="G26" s="10"/>
      <c r="H26" s="10">
        <f t="shared" si="3"/>
        <v>0</v>
      </c>
      <c r="I26" s="41">
        <f t="shared" si="1"/>
        <v>0</v>
      </c>
    </row>
    <row r="27" spans="1:9" s="4" customFormat="1" ht="29.25" hidden="1" customHeight="1" x14ac:dyDescent="0.25">
      <c r="A27" s="6">
        <v>42</v>
      </c>
      <c r="B27" s="7"/>
      <c r="C27" s="8" t="s">
        <v>1</v>
      </c>
      <c r="D27" s="11"/>
      <c r="E27" s="11"/>
      <c r="F27" s="9"/>
      <c r="G27" s="10"/>
      <c r="H27" s="10">
        <f t="shared" si="3"/>
        <v>0</v>
      </c>
      <c r="I27" s="41">
        <f t="shared" si="1"/>
        <v>0</v>
      </c>
    </row>
    <row r="28" spans="1:9" s="4" customFormat="1" ht="18.75" customHeight="1" x14ac:dyDescent="0.25">
      <c r="A28" s="6"/>
      <c r="B28" s="57" t="s">
        <v>23</v>
      </c>
      <c r="C28" s="57"/>
      <c r="D28" s="57"/>
      <c r="E28" s="57"/>
      <c r="F28" s="57"/>
      <c r="G28" s="57"/>
      <c r="H28" s="57"/>
      <c r="I28" s="44">
        <f>SUM(I13:I17)</f>
        <v>4979.7</v>
      </c>
    </row>
  </sheetData>
  <mergeCells count="9">
    <mergeCell ref="I1:I2"/>
    <mergeCell ref="A11:H11"/>
    <mergeCell ref="B28:H28"/>
    <mergeCell ref="A1:A2"/>
    <mergeCell ref="B1:B2"/>
    <mergeCell ref="C1:C2"/>
    <mergeCell ref="D1:D2"/>
    <mergeCell ref="H1:H2"/>
    <mergeCell ref="E1:G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цена контракта ГСМ февраль 22</vt:lpstr>
      <vt:lpstr>цена контракта моторное масло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2021-09-30T08:29:38Z</cp:lastPrinted>
  <dcterms:created xsi:type="dcterms:W3CDTF">2021-04-05T11:19:45Z</dcterms:created>
  <dcterms:modified xsi:type="dcterms:W3CDTF">2022-11-24T11:07:06Z</dcterms:modified>
</cp:coreProperties>
</file>